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860" windowWidth="16420" windowHeight="8200" tabRatio="211" activeTab="0"/>
  </bookViews>
  <sheets>
    <sheet name="Hubble 1929" sheetId="1" r:id="rId1"/>
    <sheet name="Hubble Time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<sst xmlns="http://schemas.openxmlformats.org/spreadsheetml/2006/main" count="36" uniqueCount="26">
  <si>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object</t>
  </si>
  <si>
    <t>ms</t>
  </si>
  <si>
    <t>R (Mpc)</t>
  </si>
  <si>
    <t>v (km/sec)</t>
  </si>
  <si>
    <t>mt</t>
  </si>
  <si>
    <t>Mt</t>
  </si>
  <si>
    <t>D from mt,Mt</t>
  </si>
  <si>
    <t>S.Mag.</t>
  </si>
  <si>
    <t>..</t>
  </si>
  <si>
    <t>Slope when Intercept set to zero</t>
  </si>
  <si>
    <t>km/sec/Mpc</t>
  </si>
  <si>
    <t>L.Mag.</t>
  </si>
  <si>
    <t>N.G.C.6822</t>
  </si>
  <si>
    <t>Slope</t>
  </si>
  <si>
    <t>Intercept</t>
  </si>
  <si>
    <t>km/sec</t>
  </si>
  <si>
    <t>R Squared</t>
  </si>
  <si>
    <t>Table 1</t>
  </si>
  <si>
    <t>H (km/sec/Mpc)</t>
  </si>
  <si>
    <t>m/pc</t>
  </si>
  <si>
    <t>km/pc</t>
  </si>
  <si>
    <t>km/Mpc</t>
  </si>
  <si>
    <t>H (km/sec/km)</t>
  </si>
  <si>
    <t>1/H (sec)</t>
  </si>
  <si>
    <t>sec/year</t>
  </si>
  <si>
    <t>1/H (year)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</si>
</sst>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E+0"/>
  </numFmts>
  <fonts count="4">
    <font>
      <sz val="10"/>
      <name val="Arial"/>
      <family val="0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Velocity vs.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'Hubble 1929'!$A$26</c:f>
              <c:strCache>
                <c:ptCount val="1"/>
                <c:pt idx="0">
                  <c:v>Table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xVal>
            <c:numRef>
              <c:f>'Hubble 1929'!$C$2:$C$25</c:f>
              <c:numCache/>
            </c:numRef>
          </c:xVal>
          <c:yVal>
            <c:numRef>
              <c:f>'Hubble 1929'!$D$2:$D$25</c:f>
              <c:numCache/>
            </c:numRef>
          </c:yVal>
          <c:smooth val="0"/>
        </c:ser>
        <c:axId val="50897161"/>
        <c:axId val="55421266"/>
      </c:scatterChart>
      <c:valAx>
        <c:axId val="5089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(Mpc)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21266"/>
        <c:crosses val="autoZero"/>
        <c:crossBetween val="midCat"/>
        <c:dispUnits/>
      </c:valAx>
      <c:valAx>
        <c:axId val="5542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(km/sec)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716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6</xdr:row>
      <xdr:rowOff>66675</xdr:rowOff>
    </xdr:from>
    <xdr:to>
      <xdr:col>15</xdr:col>
      <xdr:colOff>285750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4343400" y="981075"/>
        <a:ext cx="72961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1.00390625" style="0" customWidth="1"/>
    <col min="2" max="2" width="7.140625" style="0" customWidth="1"/>
    <col min="3" max="3" width="10.00390625" style="0" customWidth="1"/>
    <col min="4" max="4" width="10.140625" style="0" customWidth="1"/>
    <col min="5" max="5" width="5.00390625" style="0" customWidth="1"/>
    <col min="6" max="6" width="6.7109375" style="1" customWidth="1"/>
    <col min="7" max="7" width="12.421875" style="1" customWidth="1"/>
    <col min="8" max="8" width="27.8515625" style="0" customWidth="1"/>
  </cols>
  <sheetData>
    <row r="1" spans="1:7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</row>
    <row r="2" spans="1:10" ht="12">
      <c r="A2" t="s">
        <v>7</v>
      </c>
      <c r="B2" t="s">
        <v>8</v>
      </c>
      <c r="C2">
        <v>0.032</v>
      </c>
      <c r="D2">
        <v>170</v>
      </c>
      <c r="E2">
        <v>1.5</v>
      </c>
      <c r="F2" s="1">
        <v>-16</v>
      </c>
      <c r="G2" s="2">
        <f aca="true" t="shared" si="0" ref="G2:G25">POWER(10,(E2-F2+5)/5)/1000000</f>
        <v>0.03162277660168384</v>
      </c>
      <c r="H2" s="3" t="s">
        <v>9</v>
      </c>
      <c r="I2">
        <f>LINEST(D2:D25,C2:C25,0)</f>
        <v>423.9017012902058</v>
      </c>
      <c r="J2" t="s">
        <v>10</v>
      </c>
    </row>
    <row r="3" spans="1:8" ht="12">
      <c r="A3" t="s">
        <v>11</v>
      </c>
      <c r="B3" t="s">
        <v>8</v>
      </c>
      <c r="C3">
        <v>0.03</v>
      </c>
      <c r="D3">
        <v>290</v>
      </c>
      <c r="E3">
        <v>0.5</v>
      </c>
      <c r="F3" s="1">
        <v>-17.2</v>
      </c>
      <c r="G3" s="2">
        <f t="shared" si="0"/>
        <v>0.0346736850452532</v>
      </c>
      <c r="H3" s="3"/>
    </row>
    <row r="4" spans="1:10" ht="12">
      <c r="A4" t="s">
        <v>12</v>
      </c>
      <c r="B4" t="s">
        <v>8</v>
      </c>
      <c r="C4">
        <v>0.214</v>
      </c>
      <c r="D4">
        <v>-130</v>
      </c>
      <c r="E4">
        <v>9</v>
      </c>
      <c r="F4" s="1">
        <v>-12.7</v>
      </c>
      <c r="G4" s="2">
        <f t="shared" si="0"/>
        <v>0.21877616239495537</v>
      </c>
      <c r="H4" s="3" t="s">
        <v>13</v>
      </c>
      <c r="I4" s="4">
        <f>SLOPE(D2:D25,C2:C25)</f>
        <v>453.8599940847496</v>
      </c>
      <c r="J4" t="s">
        <v>10</v>
      </c>
    </row>
    <row r="5" spans="1:10" ht="12">
      <c r="A5">
        <v>598</v>
      </c>
      <c r="B5" t="s">
        <v>8</v>
      </c>
      <c r="C5">
        <v>0.263</v>
      </c>
      <c r="D5">
        <v>-70</v>
      </c>
      <c r="E5">
        <v>7</v>
      </c>
      <c r="F5" s="1">
        <v>-15.1</v>
      </c>
      <c r="G5" s="2">
        <f t="shared" si="0"/>
        <v>0.2630267991895386</v>
      </c>
      <c r="H5" s="3" t="s">
        <v>14</v>
      </c>
      <c r="I5" s="4">
        <f>INTERCEPT(D2:D25,C2:C25)</f>
        <v>-40.43600877664119</v>
      </c>
      <c r="J5" t="s">
        <v>15</v>
      </c>
    </row>
    <row r="6" spans="1:9" ht="12">
      <c r="A6">
        <v>221</v>
      </c>
      <c r="B6" t="s">
        <v>8</v>
      </c>
      <c r="C6">
        <v>0.275</v>
      </c>
      <c r="D6">
        <v>-185</v>
      </c>
      <c r="E6">
        <v>8.8</v>
      </c>
      <c r="F6" s="1">
        <v>-13.4</v>
      </c>
      <c r="G6" s="2">
        <f t="shared" si="0"/>
        <v>0.275422870333817</v>
      </c>
      <c r="H6" s="3" t="s">
        <v>16</v>
      </c>
      <c r="I6" s="4">
        <f>RSQ(D2:D25,C2:C25)</f>
        <v>0.6231683762953623</v>
      </c>
    </row>
    <row r="7" spans="1:7" ht="12">
      <c r="A7">
        <v>224</v>
      </c>
      <c r="B7" t="s">
        <v>8</v>
      </c>
      <c r="C7">
        <v>0.275</v>
      </c>
      <c r="D7">
        <v>-220</v>
      </c>
      <c r="E7">
        <v>5</v>
      </c>
      <c r="F7" s="1">
        <v>-17.2</v>
      </c>
      <c r="G7" s="2">
        <f t="shared" si="0"/>
        <v>0.2754228703338165</v>
      </c>
    </row>
    <row r="8" spans="1:7" ht="12">
      <c r="A8">
        <v>5457</v>
      </c>
      <c r="B8">
        <v>17</v>
      </c>
      <c r="C8">
        <v>0.45</v>
      </c>
      <c r="D8">
        <v>200</v>
      </c>
      <c r="E8">
        <v>9.9</v>
      </c>
      <c r="F8" s="1">
        <v>-13.3</v>
      </c>
      <c r="G8" s="2">
        <f t="shared" si="0"/>
        <v>0.43651583224016727</v>
      </c>
    </row>
    <row r="9" spans="1:7" ht="12">
      <c r="A9">
        <v>4736</v>
      </c>
      <c r="B9">
        <v>17.3</v>
      </c>
      <c r="C9">
        <v>0.5</v>
      </c>
      <c r="D9">
        <v>290</v>
      </c>
      <c r="E9">
        <v>8.4</v>
      </c>
      <c r="F9" s="1">
        <v>-15.1</v>
      </c>
      <c r="G9" s="2">
        <f t="shared" si="0"/>
        <v>0.5011872336272735</v>
      </c>
    </row>
    <row r="10" spans="1:7" ht="12">
      <c r="A10">
        <v>5194</v>
      </c>
      <c r="B10">
        <v>17.3</v>
      </c>
      <c r="C10">
        <v>0.5</v>
      </c>
      <c r="D10">
        <v>270</v>
      </c>
      <c r="E10">
        <v>7.4</v>
      </c>
      <c r="F10" s="1">
        <v>-16.1</v>
      </c>
      <c r="G10" s="2">
        <f t="shared" si="0"/>
        <v>0.5011872336272735</v>
      </c>
    </row>
    <row r="11" spans="1:7" ht="12">
      <c r="A11">
        <v>4449</v>
      </c>
      <c r="B11">
        <v>17.8</v>
      </c>
      <c r="C11">
        <v>0.63</v>
      </c>
      <c r="D11">
        <v>200</v>
      </c>
      <c r="E11">
        <v>9.5</v>
      </c>
      <c r="F11" s="1">
        <v>-14.5</v>
      </c>
      <c r="G11" s="2">
        <f t="shared" si="0"/>
        <v>0.6309573444801941</v>
      </c>
    </row>
    <row r="12" spans="1:7" ht="12">
      <c r="A12">
        <v>4214</v>
      </c>
      <c r="B12">
        <v>18.3</v>
      </c>
      <c r="C12">
        <v>0.8</v>
      </c>
      <c r="D12">
        <v>300</v>
      </c>
      <c r="E12">
        <v>11.3</v>
      </c>
      <c r="F12" s="1">
        <v>-13.2</v>
      </c>
      <c r="G12" s="2">
        <f t="shared" si="0"/>
        <v>0.7943282347242834</v>
      </c>
    </row>
    <row r="13" spans="1:7" ht="12">
      <c r="A13">
        <v>3031</v>
      </c>
      <c r="B13">
        <v>18.5</v>
      </c>
      <c r="C13">
        <v>0.9</v>
      </c>
      <c r="D13">
        <v>-30</v>
      </c>
      <c r="E13">
        <v>8.3</v>
      </c>
      <c r="F13" s="1">
        <v>-16.4</v>
      </c>
      <c r="G13" s="2">
        <f t="shared" si="0"/>
        <v>0.8709635899560808</v>
      </c>
    </row>
    <row r="14" spans="1:7" ht="12">
      <c r="A14">
        <v>3627</v>
      </c>
      <c r="B14">
        <v>18.5</v>
      </c>
      <c r="C14">
        <v>0.9</v>
      </c>
      <c r="D14">
        <v>650</v>
      </c>
      <c r="E14">
        <v>9.1</v>
      </c>
      <c r="F14" s="1">
        <v>-15.7</v>
      </c>
      <c r="G14" s="2">
        <f t="shared" si="0"/>
        <v>0.9120108393559097</v>
      </c>
    </row>
    <row r="15" spans="1:7" ht="12">
      <c r="A15">
        <v>4826</v>
      </c>
      <c r="B15">
        <v>18.5</v>
      </c>
      <c r="C15">
        <v>0.9</v>
      </c>
      <c r="D15">
        <v>150</v>
      </c>
      <c r="E15">
        <v>9</v>
      </c>
      <c r="F15" s="1">
        <v>-15.7</v>
      </c>
      <c r="G15" s="2">
        <f t="shared" si="0"/>
        <v>0.8709635899560808</v>
      </c>
    </row>
    <row r="16" spans="1:7" ht="12">
      <c r="A16">
        <v>5236</v>
      </c>
      <c r="B16">
        <v>18.5</v>
      </c>
      <c r="C16">
        <v>0.9</v>
      </c>
      <c r="D16">
        <v>500</v>
      </c>
      <c r="E16">
        <v>10.4</v>
      </c>
      <c r="F16" s="1">
        <v>-14.4</v>
      </c>
      <c r="G16" s="2">
        <f t="shared" si="0"/>
        <v>0.9120108393559112</v>
      </c>
    </row>
    <row r="17" spans="1:7" ht="12">
      <c r="A17">
        <v>1068</v>
      </c>
      <c r="B17">
        <v>18.7</v>
      </c>
      <c r="C17">
        <v>1</v>
      </c>
      <c r="D17">
        <v>920</v>
      </c>
      <c r="E17">
        <v>9.1</v>
      </c>
      <c r="F17" s="1">
        <v>-15.9</v>
      </c>
      <c r="G17" s="2">
        <f t="shared" si="0"/>
        <v>1</v>
      </c>
    </row>
    <row r="18" spans="1:7" ht="12">
      <c r="A18">
        <v>5055</v>
      </c>
      <c r="B18">
        <v>19</v>
      </c>
      <c r="C18">
        <v>1.1</v>
      </c>
      <c r="D18">
        <v>450</v>
      </c>
      <c r="E18">
        <v>9.6</v>
      </c>
      <c r="F18" s="1">
        <v>-15.6</v>
      </c>
      <c r="G18" s="2">
        <f t="shared" si="0"/>
        <v>1.096478196143186</v>
      </c>
    </row>
    <row r="19" spans="1:7" ht="12">
      <c r="A19">
        <v>7331</v>
      </c>
      <c r="B19">
        <v>19</v>
      </c>
      <c r="C19">
        <v>1.1</v>
      </c>
      <c r="D19">
        <v>500</v>
      </c>
      <c r="E19">
        <v>10.4</v>
      </c>
      <c r="F19" s="1">
        <v>-14.8</v>
      </c>
      <c r="G19" s="2">
        <f t="shared" si="0"/>
        <v>1.096478196143188</v>
      </c>
    </row>
    <row r="20" spans="1:7" ht="12">
      <c r="A20">
        <v>4258</v>
      </c>
      <c r="B20">
        <v>19.5</v>
      </c>
      <c r="C20">
        <v>1.4</v>
      </c>
      <c r="D20">
        <v>500</v>
      </c>
      <c r="E20">
        <v>8.7</v>
      </c>
      <c r="F20" s="1">
        <v>-17</v>
      </c>
      <c r="G20" s="2">
        <f t="shared" si="0"/>
        <v>1.380384264602885</v>
      </c>
    </row>
    <row r="21" spans="1:7" ht="12">
      <c r="A21">
        <v>4151</v>
      </c>
      <c r="B21">
        <v>20</v>
      </c>
      <c r="C21">
        <v>1.7</v>
      </c>
      <c r="D21">
        <v>960</v>
      </c>
      <c r="E21">
        <v>12</v>
      </c>
      <c r="F21" s="1">
        <v>-14.2</v>
      </c>
      <c r="G21" s="2">
        <f t="shared" si="0"/>
        <v>1.7378008287493798</v>
      </c>
    </row>
    <row r="22" spans="1:7" ht="12">
      <c r="A22">
        <v>4382</v>
      </c>
      <c r="B22" t="s">
        <v>8</v>
      </c>
      <c r="C22">
        <v>2</v>
      </c>
      <c r="D22">
        <v>500</v>
      </c>
      <c r="E22">
        <v>10</v>
      </c>
      <c r="F22" s="1">
        <v>-16.5</v>
      </c>
      <c r="G22" s="2">
        <f t="shared" si="0"/>
        <v>1.99526231496888</v>
      </c>
    </row>
    <row r="23" spans="1:7" ht="12">
      <c r="A23">
        <v>4472</v>
      </c>
      <c r="B23" t="s">
        <v>8</v>
      </c>
      <c r="C23">
        <v>2</v>
      </c>
      <c r="D23">
        <v>850</v>
      </c>
      <c r="E23">
        <v>8.8</v>
      </c>
      <c r="F23" s="1">
        <v>-17.7</v>
      </c>
      <c r="G23" s="2">
        <f t="shared" si="0"/>
        <v>1.99526231496888</v>
      </c>
    </row>
    <row r="24" spans="1:7" ht="12">
      <c r="A24">
        <v>4486</v>
      </c>
      <c r="B24" t="s">
        <v>8</v>
      </c>
      <c r="C24">
        <v>2</v>
      </c>
      <c r="D24">
        <v>800</v>
      </c>
      <c r="E24">
        <v>9.7</v>
      </c>
      <c r="F24" s="1">
        <v>-16.8</v>
      </c>
      <c r="G24" s="2">
        <f t="shared" si="0"/>
        <v>1.99526231496888</v>
      </c>
    </row>
    <row r="25" spans="1:7" ht="12">
      <c r="A25">
        <v>4649</v>
      </c>
      <c r="B25" t="s">
        <v>8</v>
      </c>
      <c r="C25">
        <v>2</v>
      </c>
      <c r="D25">
        <v>1090</v>
      </c>
      <c r="E25">
        <v>9.5</v>
      </c>
      <c r="F25" s="1">
        <v>-17</v>
      </c>
      <c r="G25" s="2">
        <f t="shared" si="0"/>
        <v>1.99526231496888</v>
      </c>
    </row>
    <row r="26" spans="1:6" ht="12">
      <c r="A26" t="s">
        <v>17</v>
      </c>
      <c r="F26" s="1">
        <f>AVERAGE(F2:F25)</f>
        <v>-15.479166666666666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" sqref="B2"/>
    </sheetView>
  </sheetViews>
  <sheetFormatPr defaultColWidth="11.421875" defaultRowHeight="12.75"/>
  <cols>
    <col min="1" max="1" width="14.421875" style="0" customWidth="1"/>
    <col min="2" max="2" width="15.28125" style="5" customWidth="1"/>
  </cols>
  <sheetData>
    <row r="1" spans="1:2" ht="12">
      <c r="A1" t="s">
        <v>18</v>
      </c>
      <c r="B1" s="2">
        <v>500</v>
      </c>
    </row>
    <row r="2" spans="1:2" ht="12">
      <c r="A2" t="s">
        <v>19</v>
      </c>
      <c r="B2" s="5">
        <v>30000000000000000</v>
      </c>
    </row>
    <row r="3" spans="1:2" ht="12">
      <c r="A3" t="s">
        <v>20</v>
      </c>
      <c r="B3" s="5">
        <f>B2/1000</f>
        <v>30000000000000</v>
      </c>
    </row>
    <row r="4" spans="1:2" ht="12">
      <c r="A4" t="s">
        <v>21</v>
      </c>
      <c r="B4" s="5">
        <f>B3*1000000</f>
        <v>3E+19</v>
      </c>
    </row>
    <row r="5" spans="1:2" ht="12">
      <c r="A5" t="s">
        <v>22</v>
      </c>
      <c r="B5" s="5">
        <f>B1/B4</f>
        <v>1.6666666666666667E-17</v>
      </c>
    </row>
    <row r="6" spans="1:2" ht="12">
      <c r="A6" t="s">
        <v>23</v>
      </c>
      <c r="B6" s="5">
        <f>1/B5</f>
        <v>60000000000000000</v>
      </c>
    </row>
    <row r="7" spans="1:2" ht="12">
      <c r="A7" t="s">
        <v>24</v>
      </c>
      <c r="B7" s="5">
        <f>31400000</f>
        <v>31400000</v>
      </c>
    </row>
    <row r="8" spans="1:2" ht="12">
      <c r="A8" t="s">
        <v>25</v>
      </c>
      <c r="B8" s="5">
        <f>B6/B7</f>
        <v>1910828025.477707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